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195" windowHeight="12015" activeTab="1"/>
  </bookViews>
  <sheets>
    <sheet name="dB med" sheetId="1" r:id="rId1"/>
    <sheet name="rms vs. med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37" i="2"/>
  <c r="K36" s="1"/>
  <c r="H36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10"/>
  <c r="E4"/>
  <c r="I12" s="1"/>
  <c r="E11"/>
  <c r="E12"/>
  <c r="E13"/>
  <c r="E14"/>
  <c r="E15"/>
  <c r="E16"/>
  <c r="E17"/>
  <c r="E18"/>
  <c r="E10"/>
  <c r="I1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10"/>
  <c r="I35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I4"/>
  <c r="H11"/>
  <c r="I1"/>
  <c r="C12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I3"/>
  <c r="I2"/>
  <c r="G7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7"/>
  <c r="I6"/>
  <c r="K3"/>
  <c r="K2"/>
  <c r="D6" s="1"/>
  <c r="E6" l="1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E35" s="1"/>
  <c r="E30" l="1"/>
  <c r="E33"/>
  <c r="E29"/>
  <c r="E25"/>
  <c r="E21"/>
  <c r="E17"/>
  <c r="E13"/>
  <c r="E9"/>
  <c r="E34"/>
  <c r="E26"/>
  <c r="E22"/>
  <c r="E18"/>
  <c r="E14"/>
  <c r="E10"/>
  <c r="E7"/>
  <c r="E32"/>
  <c r="E28"/>
  <c r="E24"/>
  <c r="E20"/>
  <c r="E16"/>
  <c r="E12"/>
  <c r="E8"/>
  <c r="E31"/>
  <c r="E27"/>
  <c r="E23"/>
  <c r="E19"/>
  <c r="E15"/>
  <c r="E11"/>
</calcChain>
</file>

<file path=xl/sharedStrings.xml><?xml version="1.0" encoding="utf-8"?>
<sst xmlns="http://schemas.openxmlformats.org/spreadsheetml/2006/main" count="51" uniqueCount="44">
  <si>
    <t>LED</t>
  </si>
  <si>
    <t>para 1 V pico</t>
  </si>
  <si>
    <t>Vmed:</t>
  </si>
  <si>
    <t>-1 dB:</t>
  </si>
  <si>
    <t>Ref</t>
  </si>
  <si>
    <t>Vmedio</t>
  </si>
  <si>
    <t>Vef  equiv</t>
  </si>
  <si>
    <t>T/t1</t>
  </si>
  <si>
    <t>dB equiv</t>
  </si>
  <si>
    <t>T</t>
  </si>
  <si>
    <t xml:space="preserve">t1= </t>
  </si>
  <si>
    <t>ms</t>
  </si>
  <si>
    <t>dB</t>
  </si>
  <si>
    <t>Vmed t1/T</t>
  </si>
  <si>
    <t>Comprobacion</t>
  </si>
  <si>
    <t>muestras</t>
  </si>
  <si>
    <t>44,1K</t>
  </si>
  <si>
    <t>Grafica Vrms vs. Vmedio</t>
  </si>
  <si>
    <t>dB rms</t>
  </si>
  <si>
    <t>V med</t>
  </si>
  <si>
    <t>t1=10ms</t>
  </si>
  <si>
    <t>frec: 44100</t>
  </si>
  <si>
    <t>dB medios</t>
  </si>
  <si>
    <t>Mediciones sobre P5</t>
  </si>
  <si>
    <t>--</t>
  </si>
  <si>
    <t>V ef</t>
  </si>
  <si>
    <t>vmed:2/pi * t1/T</t>
  </si>
  <si>
    <t>dBef: 10log(t1/2T)</t>
  </si>
  <si>
    <t>Vef: raiz(t1/2T)</t>
  </si>
  <si>
    <t>Vpico a med:</t>
  </si>
  <si>
    <t>V pico</t>
  </si>
  <si>
    <t xml:space="preserve">Vsal: </t>
  </si>
  <si>
    <t>veces</t>
  </si>
  <si>
    <t>Vpico-1dB:</t>
  </si>
  <si>
    <t>Vef/vmed:</t>
  </si>
  <si>
    <t>Vmed/Vef:</t>
  </si>
  <si>
    <t>(+1 dB)</t>
  </si>
  <si>
    <t>(-1 dB)</t>
  </si>
  <si>
    <t>V pico:</t>
  </si>
  <si>
    <t>mV</t>
  </si>
  <si>
    <t>Calculos ajustados a 0 dB</t>
  </si>
  <si>
    <t>UT70A</t>
  </si>
  <si>
    <t>aparente</t>
  </si>
  <si>
    <t>voltaje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</si>
</sst>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5"/>
  <sheetViews>
    <sheetView topLeftCell="A4" workbookViewId="0">
      <selection activeCell="G26" sqref="G26"/>
    </sheetView>
  </sheetViews>
  <sheetFormatPr baseColWidth="10" defaultRowHeight="15"/>
  <cols>
    <col min="2" max="3" width="7.42578125" customWidth="1"/>
    <col min="4" max="4" width="8" bestFit="1" customWidth="1"/>
    <col min="5" max="5" width="8" customWidth="1"/>
    <col min="6" max="6" width="6.28515625" customWidth="1"/>
    <col min="7" max="7" width="9.140625" bestFit="1" customWidth="1"/>
    <col min="8" max="8" width="7.140625" customWidth="1"/>
    <col min="9" max="9" width="10" bestFit="1" customWidth="1"/>
    <col min="10" max="10" width="8.7109375" bestFit="1" customWidth="1"/>
  </cols>
  <sheetData>
    <row r="2" spans="2:14">
      <c r="E2" t="s">
        <v>1</v>
      </c>
      <c r="J2" s="2" t="s">
        <v>2</v>
      </c>
      <c r="K2">
        <f>2/PI()</f>
        <v>0.63661977236758138</v>
      </c>
    </row>
    <row r="3" spans="2:14" ht="15.75" thickBot="1">
      <c r="E3" s="2" t="s">
        <v>10</v>
      </c>
      <c r="F3" s="1">
        <v>10</v>
      </c>
      <c r="G3" t="s">
        <v>11</v>
      </c>
      <c r="J3" s="3" t="s">
        <v>3</v>
      </c>
      <c r="K3">
        <f>10^(-0.05)</f>
        <v>0.89125093813374545</v>
      </c>
    </row>
    <row r="4" spans="2:14" ht="15.75" thickBot="1">
      <c r="C4" s="8" t="s">
        <v>12</v>
      </c>
      <c r="G4" s="12" t="s">
        <v>16</v>
      </c>
      <c r="N4" t="s">
        <v>14</v>
      </c>
    </row>
    <row r="5" spans="2:14" ht="15.75" thickBot="1">
      <c r="B5" s="10" t="s">
        <v>0</v>
      </c>
      <c r="C5" s="9" t="s">
        <v>4</v>
      </c>
      <c r="D5" s="10" t="s">
        <v>5</v>
      </c>
      <c r="E5" s="10" t="s">
        <v>7</v>
      </c>
      <c r="F5" s="11" t="s">
        <v>9</v>
      </c>
      <c r="G5" s="9" t="s">
        <v>15</v>
      </c>
      <c r="H5" s="1"/>
      <c r="I5" s="10" t="s">
        <v>6</v>
      </c>
      <c r="J5" s="10" t="s">
        <v>8</v>
      </c>
      <c r="N5" t="s">
        <v>13</v>
      </c>
    </row>
    <row r="6" spans="2:14">
      <c r="B6" s="1">
        <v>1</v>
      </c>
      <c r="C6" s="1">
        <v>8</v>
      </c>
      <c r="D6" s="4">
        <f>K2</f>
        <v>0.63661977236758138</v>
      </c>
      <c r="E6" s="1">
        <f>D$6/D6</f>
        <v>1</v>
      </c>
      <c r="F6" s="1">
        <f>E6*10</f>
        <v>10</v>
      </c>
      <c r="G6" s="7">
        <f>44.1*F6</f>
        <v>441</v>
      </c>
      <c r="H6" s="1"/>
      <c r="I6" s="4">
        <f>SQRT(1/(2*E6))</f>
        <v>0.70710678118654757</v>
      </c>
      <c r="J6" s="4">
        <f>20*LOG10(I6/D$14)</f>
        <v>8.9120975839632486</v>
      </c>
      <c r="N6" s="4">
        <f>1*(2/PI())*(10/F6)</f>
        <v>0.63661977236758138</v>
      </c>
    </row>
    <row r="7" spans="2:14">
      <c r="B7" s="1">
        <v>2</v>
      </c>
      <c r="C7" s="1">
        <v>7</v>
      </c>
      <c r="D7" s="4">
        <f t="shared" ref="D7:D35" si="0">D6*K$3</f>
        <v>0.56738796935709834</v>
      </c>
      <c r="E7" s="4">
        <f>D$6/D7</f>
        <v>1.1220184543019636</v>
      </c>
      <c r="F7" s="1">
        <f t="shared" ref="F7:F35" si="1">E7*10</f>
        <v>11.220184543019636</v>
      </c>
      <c r="G7" s="7">
        <f t="shared" ref="G7:G35" si="2">44.1*F7</f>
        <v>494.81013834716595</v>
      </c>
      <c r="H7" s="4"/>
      <c r="I7" s="4">
        <f>SQRT(1/(2*E7))</f>
        <v>0.66755184747469065</v>
      </c>
      <c r="J7" s="4">
        <f t="shared" ref="J7:J35" si="3">20*LOG10(I7/D$14)</f>
        <v>8.4120975839632468</v>
      </c>
      <c r="N7" s="4">
        <f>1*(2/PI())*(10/F7)</f>
        <v>0.56738796935709834</v>
      </c>
    </row>
    <row r="8" spans="2:14">
      <c r="B8" s="1">
        <v>3</v>
      </c>
      <c r="C8" s="1">
        <v>6</v>
      </c>
      <c r="D8" s="4">
        <f t="shared" si="0"/>
        <v>0.50568505997531477</v>
      </c>
      <c r="E8" s="4">
        <f t="shared" ref="E8:E35" si="4">D$6/D8</f>
        <v>1.2589254117941675</v>
      </c>
      <c r="F8" s="1">
        <f t="shared" si="1"/>
        <v>12.589254117941675</v>
      </c>
      <c r="G8" s="7">
        <f t="shared" si="2"/>
        <v>555.18610660122783</v>
      </c>
      <c r="H8" s="4"/>
      <c r="I8" s="4">
        <f t="shared" ref="I8:I35" si="5">SQRT(1/(2*E8))</f>
        <v>0.63020958209324351</v>
      </c>
      <c r="J8" s="4">
        <f t="shared" si="3"/>
        <v>7.9120975839632459</v>
      </c>
      <c r="N8" s="4">
        <f>1*(2/PI())*(10/F8)</f>
        <v>0.50568505997531477</v>
      </c>
    </row>
    <row r="9" spans="2:14">
      <c r="B9" s="1">
        <v>4</v>
      </c>
      <c r="C9" s="1">
        <v>5</v>
      </c>
      <c r="D9" s="4">
        <f t="shared" si="0"/>
        <v>0.4506922841032186</v>
      </c>
      <c r="E9" s="4">
        <f t="shared" si="4"/>
        <v>1.4125375446227546</v>
      </c>
      <c r="F9" s="1">
        <f t="shared" si="1"/>
        <v>14.125375446227546</v>
      </c>
      <c r="G9" s="7">
        <f t="shared" si="2"/>
        <v>622.92905717863482</v>
      </c>
      <c r="H9" s="4"/>
      <c r="I9" s="4">
        <f t="shared" si="5"/>
        <v>0.59495621031473311</v>
      </c>
      <c r="J9" s="4">
        <f t="shared" si="3"/>
        <v>7.4120975839632477</v>
      </c>
      <c r="N9" s="4">
        <f>1*(2/PI())*(10/F9)</f>
        <v>0.45069228410321865</v>
      </c>
    </row>
    <row r="10" spans="2:14">
      <c r="B10" s="1">
        <v>5</v>
      </c>
      <c r="C10" s="1">
        <v>4</v>
      </c>
      <c r="D10" s="4">
        <f t="shared" si="0"/>
        <v>0.40167992101663413</v>
      </c>
      <c r="E10" s="4">
        <f t="shared" si="4"/>
        <v>1.584893192461114</v>
      </c>
      <c r="F10" s="1">
        <f t="shared" si="1"/>
        <v>15.84893192461114</v>
      </c>
      <c r="G10" s="7">
        <f t="shared" si="2"/>
        <v>698.93789787535127</v>
      </c>
      <c r="H10" s="4"/>
      <c r="I10" s="4">
        <f t="shared" si="5"/>
        <v>0.56167488126147902</v>
      </c>
      <c r="J10" s="4">
        <f t="shared" si="3"/>
        <v>6.9120975839632468</v>
      </c>
      <c r="N10" s="4">
        <f>1*(2/PI())*(10/F10)</f>
        <v>0.40167992101663413</v>
      </c>
    </row>
    <row r="11" spans="2:14">
      <c r="B11" s="1">
        <v>6</v>
      </c>
      <c r="C11" s="1">
        <v>3</v>
      </c>
      <c r="D11" s="4">
        <f t="shared" si="0"/>
        <v>0.35799760643556394</v>
      </c>
      <c r="E11" s="4">
        <f t="shared" si="4"/>
        <v>1.7782794100389234</v>
      </c>
      <c r="F11" s="1">
        <f t="shared" si="1"/>
        <v>17.782794100389236</v>
      </c>
      <c r="G11" s="7">
        <f t="shared" si="2"/>
        <v>784.22121982716533</v>
      </c>
      <c r="H11" s="4"/>
      <c r="I11" s="4">
        <f t="shared" si="5"/>
        <v>0.53025528059150384</v>
      </c>
      <c r="J11" s="4">
        <f t="shared" si="3"/>
        <v>6.4120975839632468</v>
      </c>
      <c r="N11" s="4">
        <f>1*(2/PI())*(10/F11)</f>
        <v>0.35799760643556394</v>
      </c>
    </row>
    <row r="12" spans="2:14">
      <c r="B12" s="1">
        <v>7</v>
      </c>
      <c r="C12" s="1">
        <v>2</v>
      </c>
      <c r="D12" s="4">
        <f t="shared" si="0"/>
        <v>0.31906570258533173</v>
      </c>
      <c r="E12" s="4">
        <f t="shared" si="4"/>
        <v>1.9952623149688806</v>
      </c>
      <c r="F12" s="1">
        <f t="shared" si="1"/>
        <v>19.952623149688804</v>
      </c>
      <c r="G12" s="7">
        <f t="shared" si="2"/>
        <v>879.91068090127635</v>
      </c>
      <c r="H12" s="4"/>
      <c r="I12" s="4">
        <f t="shared" si="5"/>
        <v>0.50059326485045319</v>
      </c>
      <c r="J12" s="4">
        <f t="shared" si="3"/>
        <v>5.9120975839632441</v>
      </c>
      <c r="N12" s="4">
        <f>1*(2/PI())*(10/F12)</f>
        <v>0.31906570258533173</v>
      </c>
    </row>
    <row r="13" spans="2:14">
      <c r="B13" s="1">
        <v>8</v>
      </c>
      <c r="C13" s="1">
        <v>1</v>
      </c>
      <c r="D13" s="4">
        <f t="shared" si="0"/>
        <v>0.28436760675547951</v>
      </c>
      <c r="E13" s="4">
        <f t="shared" si="4"/>
        <v>2.2387211385683412</v>
      </c>
      <c r="F13" s="1">
        <f t="shared" si="1"/>
        <v>22.387211385683411</v>
      </c>
      <c r="G13" s="7">
        <f t="shared" si="2"/>
        <v>987.27602210863847</v>
      </c>
      <c r="H13" s="4"/>
      <c r="I13" s="4">
        <f t="shared" si="5"/>
        <v>0.47259051627755017</v>
      </c>
      <c r="J13" s="4">
        <f t="shared" si="3"/>
        <v>5.412097583963245</v>
      </c>
      <c r="N13" s="4">
        <f>1*(2/PI())*(10/F13)</f>
        <v>0.28436760675547951</v>
      </c>
    </row>
    <row r="14" spans="2:14">
      <c r="B14" s="5">
        <v>9</v>
      </c>
      <c r="C14" s="5">
        <v>0</v>
      </c>
      <c r="D14" s="6">
        <f t="shared" si="0"/>
        <v>0.25344289629566913</v>
      </c>
      <c r="E14" s="6">
        <f t="shared" si="4"/>
        <v>2.5118864315095819</v>
      </c>
      <c r="F14" s="5">
        <f t="shared" si="1"/>
        <v>25.11886431509582</v>
      </c>
      <c r="G14" s="7">
        <f t="shared" si="2"/>
        <v>1107.7419162957258</v>
      </c>
      <c r="H14" s="6"/>
      <c r="I14" s="6">
        <f t="shared" si="5"/>
        <v>0.44615421692140095</v>
      </c>
      <c r="J14" s="6">
        <f t="shared" si="3"/>
        <v>4.912097583963245</v>
      </c>
      <c r="N14" s="4">
        <f>1*(2/PI())*(10/F14)</f>
        <v>0.25344289629566913</v>
      </c>
    </row>
    <row r="15" spans="2:14">
      <c r="B15" s="1">
        <v>10</v>
      </c>
      <c r="C15" s="1">
        <v>-1</v>
      </c>
      <c r="D15" s="4">
        <f t="shared" si="0"/>
        <v>0.22588121908684866</v>
      </c>
      <c r="E15" s="4">
        <f t="shared" si="4"/>
        <v>2.8183829312644564</v>
      </c>
      <c r="F15" s="1">
        <f t="shared" si="1"/>
        <v>28.183829312644562</v>
      </c>
      <c r="G15" s="7">
        <f t="shared" si="2"/>
        <v>1242.9068726876253</v>
      </c>
      <c r="H15" s="4"/>
      <c r="I15" s="4">
        <f t="shared" si="5"/>
        <v>0.42119674098547766</v>
      </c>
      <c r="J15" s="4">
        <f t="shared" si="3"/>
        <v>4.4120975839632424</v>
      </c>
      <c r="N15" s="4">
        <f>1*(2/PI())*(10/F15)</f>
        <v>0.22588121908684866</v>
      </c>
    </row>
    <row r="16" spans="2:14">
      <c r="B16" s="1">
        <v>11</v>
      </c>
      <c r="C16" s="1">
        <v>-2</v>
      </c>
      <c r="D16" s="4">
        <f t="shared" si="0"/>
        <v>0.20131684841794795</v>
      </c>
      <c r="E16" s="4">
        <f t="shared" si="4"/>
        <v>3.1622776601683826</v>
      </c>
      <c r="F16" s="1">
        <f t="shared" si="1"/>
        <v>31.622776601683825</v>
      </c>
      <c r="G16" s="7">
        <f t="shared" si="2"/>
        <v>1394.5644481342567</v>
      </c>
      <c r="H16" s="4"/>
      <c r="I16" s="4">
        <f t="shared" si="5"/>
        <v>0.39763536438352515</v>
      </c>
      <c r="J16" s="4">
        <f t="shared" si="3"/>
        <v>3.9120975839632437</v>
      </c>
      <c r="N16" s="4">
        <f>1*(2/PI())*(10/F16)</f>
        <v>0.20131684841794795</v>
      </c>
    </row>
    <row r="17" spans="2:14">
      <c r="B17" s="1">
        <v>12</v>
      </c>
      <c r="C17" s="1">
        <v>-3</v>
      </c>
      <c r="D17" s="4">
        <f t="shared" si="0"/>
        <v>0.17942383001462514</v>
      </c>
      <c r="E17" s="4">
        <f t="shared" si="4"/>
        <v>3.5481338923357586</v>
      </c>
      <c r="F17" s="1">
        <f t="shared" si="1"/>
        <v>35.481338923357583</v>
      </c>
      <c r="G17" s="7">
        <f t="shared" si="2"/>
        <v>1564.7270465200695</v>
      </c>
      <c r="H17" s="4"/>
      <c r="I17" s="4">
        <f t="shared" si="5"/>
        <v>0.37539199054218314</v>
      </c>
      <c r="J17" s="4">
        <f t="shared" si="3"/>
        <v>3.4120975839632415</v>
      </c>
      <c r="N17" s="4">
        <f>1*(2/PI())*(10/F17)</f>
        <v>0.17942383001462514</v>
      </c>
    </row>
    <row r="18" spans="2:14">
      <c r="B18" s="1">
        <v>13</v>
      </c>
      <c r="C18" s="1">
        <v>-4</v>
      </c>
      <c r="D18" s="4">
        <f t="shared" si="0"/>
        <v>0.15991165682408434</v>
      </c>
      <c r="E18" s="4">
        <f t="shared" si="4"/>
        <v>3.9810717055349771</v>
      </c>
      <c r="F18" s="1">
        <f t="shared" si="1"/>
        <v>39.81071705534977</v>
      </c>
      <c r="G18" s="7">
        <f t="shared" si="2"/>
        <v>1755.6526221409249</v>
      </c>
      <c r="H18" s="4"/>
      <c r="I18" s="4">
        <f t="shared" si="5"/>
        <v>0.35439289154197051</v>
      </c>
      <c r="J18" s="4">
        <f t="shared" si="3"/>
        <v>2.9120975839632424</v>
      </c>
      <c r="N18" s="4">
        <f>1*(2/PI())*(10/F18)</f>
        <v>0.15991165682408434</v>
      </c>
    </row>
    <row r="19" spans="2:14">
      <c r="B19" s="1">
        <v>14</v>
      </c>
      <c r="C19" s="1">
        <v>-5</v>
      </c>
      <c r="D19" s="4">
        <f t="shared" si="0"/>
        <v>0.14252141416298672</v>
      </c>
      <c r="E19" s="4">
        <f t="shared" si="4"/>
        <v>4.4668359215096372</v>
      </c>
      <c r="F19" s="1">
        <f t="shared" si="1"/>
        <v>44.668359215096373</v>
      </c>
      <c r="G19" s="7">
        <f t="shared" si="2"/>
        <v>1969.8746413857502</v>
      </c>
      <c r="H19" s="4"/>
      <c r="I19" s="4">
        <f t="shared" si="5"/>
        <v>0.33456846373861482</v>
      </c>
      <c r="J19" s="4">
        <f t="shared" si="3"/>
        <v>2.4120975839632401</v>
      </c>
      <c r="N19" s="4">
        <f>1*(2/PI())*(10/F19)</f>
        <v>0.14252141416298669</v>
      </c>
    </row>
    <row r="20" spans="2:14">
      <c r="B20" s="1">
        <v>15</v>
      </c>
      <c r="C20" s="1">
        <v>-6</v>
      </c>
      <c r="D20" s="4">
        <f t="shared" si="0"/>
        <v>0.12702234407690999</v>
      </c>
      <c r="E20" s="4">
        <f t="shared" si="4"/>
        <v>5.01187233627273</v>
      </c>
      <c r="F20" s="1">
        <f t="shared" si="1"/>
        <v>50.118723362727302</v>
      </c>
      <c r="G20" s="7">
        <f t="shared" si="2"/>
        <v>2210.235700296274</v>
      </c>
      <c r="H20" s="4"/>
      <c r="I20" s="4">
        <f t="shared" si="5"/>
        <v>0.31585299705471187</v>
      </c>
      <c r="J20" s="4">
        <f t="shared" si="3"/>
        <v>1.912097583963241</v>
      </c>
      <c r="N20" s="4">
        <f>1*(2/PI())*(10/F20)</f>
        <v>0.12702234407690999</v>
      </c>
    </row>
    <row r="21" spans="2:14">
      <c r="B21" s="1">
        <v>16</v>
      </c>
      <c r="C21" s="1">
        <v>-7</v>
      </c>
      <c r="D21" s="4">
        <f t="shared" si="0"/>
        <v>0.11320878332249343</v>
      </c>
      <c r="E21" s="4">
        <f t="shared" si="4"/>
        <v>5.6234132519034992</v>
      </c>
      <c r="F21" s="1">
        <f t="shared" si="1"/>
        <v>56.234132519034993</v>
      </c>
      <c r="G21" s="7">
        <f t="shared" si="2"/>
        <v>2479.9252440894434</v>
      </c>
      <c r="H21" s="4"/>
      <c r="I21" s="4">
        <f t="shared" si="5"/>
        <v>0.29818445717700648</v>
      </c>
      <c r="J21" s="4">
        <f t="shared" si="3"/>
        <v>1.4120975839632406</v>
      </c>
      <c r="N21" s="4">
        <f>1*(2/PI())*(10/F21)</f>
        <v>0.11320878332249343</v>
      </c>
    </row>
    <row r="22" spans="2:14">
      <c r="B22" s="1">
        <v>17</v>
      </c>
      <c r="C22" s="1">
        <v>-8</v>
      </c>
      <c r="D22" s="4">
        <f t="shared" si="0"/>
        <v>0.10089743434115218</v>
      </c>
      <c r="E22" s="4">
        <f t="shared" si="4"/>
        <v>6.3095734448019423</v>
      </c>
      <c r="F22" s="1">
        <f t="shared" si="1"/>
        <v>63.095734448019421</v>
      </c>
      <c r="G22" s="7">
        <f t="shared" si="2"/>
        <v>2782.5218891576565</v>
      </c>
      <c r="H22" s="4"/>
      <c r="I22" s="4">
        <f t="shared" si="5"/>
        <v>0.2815042799373671</v>
      </c>
      <c r="J22" s="4">
        <f t="shared" si="3"/>
        <v>0.91209758396323926</v>
      </c>
      <c r="N22" s="4">
        <f>1*(2/PI())*(10/F22)</f>
        <v>0.1008974343411522</v>
      </c>
    </row>
    <row r="23" spans="2:14">
      <c r="B23" s="1">
        <v>18</v>
      </c>
      <c r="C23" s="1">
        <v>-9</v>
      </c>
      <c r="D23" s="4">
        <f t="shared" si="0"/>
        <v>8.9924933011839875E-2</v>
      </c>
      <c r="E23" s="4">
        <f t="shared" si="4"/>
        <v>7.0794578438413902</v>
      </c>
      <c r="F23" s="1">
        <f t="shared" si="1"/>
        <v>70.794578438413907</v>
      </c>
      <c r="G23" s="7">
        <f t="shared" si="2"/>
        <v>3122.0409091340534</v>
      </c>
      <c r="H23" s="4"/>
      <c r="I23" s="4">
        <f t="shared" si="5"/>
        <v>0.26575717719590869</v>
      </c>
      <c r="J23" s="4">
        <f t="shared" si="3"/>
        <v>0.41209758396324042</v>
      </c>
      <c r="N23" s="4">
        <f>1*(2/PI())*(10/F23)</f>
        <v>8.9924933011839875E-2</v>
      </c>
    </row>
    <row r="24" spans="2:14">
      <c r="B24" s="1">
        <v>19</v>
      </c>
      <c r="C24" s="1">
        <v>-10</v>
      </c>
      <c r="D24" s="4">
        <f t="shared" si="0"/>
        <v>8.0145680908416506E-2</v>
      </c>
      <c r="E24" s="4">
        <f t="shared" si="4"/>
        <v>7.9432823472428282</v>
      </c>
      <c r="F24" s="1">
        <f t="shared" si="1"/>
        <v>79.432823472428282</v>
      </c>
      <c r="G24" s="7">
        <f t="shared" si="2"/>
        <v>3502.9875151340875</v>
      </c>
      <c r="H24" s="4"/>
      <c r="I24" s="4">
        <f t="shared" si="5"/>
        <v>0.25089095358284297</v>
      </c>
      <c r="J24" s="4">
        <f t="shared" si="3"/>
        <v>-8.7902416036759606E-2</v>
      </c>
      <c r="N24" s="4">
        <f>1*(2/PI())*(10/F24)</f>
        <v>8.0145680908416506E-2</v>
      </c>
    </row>
    <row r="25" spans="2:14">
      <c r="B25" s="1">
        <v>20</v>
      </c>
      <c r="C25" s="1">
        <v>-11</v>
      </c>
      <c r="D25" s="4">
        <f t="shared" si="0"/>
        <v>7.1429913296994024E-2</v>
      </c>
      <c r="E25" s="4">
        <f t="shared" si="4"/>
        <v>8.9125093813374701</v>
      </c>
      <c r="F25" s="1">
        <f t="shared" si="1"/>
        <v>89.125093813374704</v>
      </c>
      <c r="G25" s="7">
        <f t="shared" si="2"/>
        <v>3930.4166371698248</v>
      </c>
      <c r="H25" s="4"/>
      <c r="I25" s="4">
        <f t="shared" si="5"/>
        <v>0.23685633349162963</v>
      </c>
      <c r="J25" s="4">
        <f t="shared" si="3"/>
        <v>-0.58790241603676097</v>
      </c>
      <c r="N25" s="4">
        <f>1*(2/PI())*(10/F25)</f>
        <v>7.1429913296994024E-2</v>
      </c>
    </row>
    <row r="26" spans="2:14">
      <c r="B26" s="1">
        <v>21</v>
      </c>
      <c r="C26" s="1">
        <v>-12</v>
      </c>
      <c r="D26" s="4">
        <f t="shared" si="0"/>
        <v>6.3661977236758024E-2</v>
      </c>
      <c r="E26" s="1">
        <f t="shared" si="4"/>
        <v>10.000000000000018</v>
      </c>
      <c r="F26" s="1">
        <f t="shared" si="1"/>
        <v>100.00000000000017</v>
      </c>
      <c r="G26" s="7">
        <f t="shared" si="2"/>
        <v>4410.0000000000073</v>
      </c>
      <c r="H26" s="1"/>
      <c r="I26" s="4">
        <f t="shared" si="5"/>
        <v>0.22360679774997877</v>
      </c>
      <c r="J26" s="4">
        <f t="shared" si="3"/>
        <v>-1.0879024160367607</v>
      </c>
      <c r="N26" s="4">
        <f>1*(2/PI())*(10/F26)</f>
        <v>6.3661977236758024E-2</v>
      </c>
    </row>
    <row r="27" spans="2:14">
      <c r="B27" s="1">
        <v>22</v>
      </c>
      <c r="C27" s="1">
        <v>-13</v>
      </c>
      <c r="D27" s="4">
        <f t="shared" si="0"/>
        <v>5.673879693570974E-2</v>
      </c>
      <c r="E27" s="4">
        <f t="shared" si="4"/>
        <v>11.220184543019656</v>
      </c>
      <c r="F27" s="1">
        <f t="shared" si="1"/>
        <v>112.20184543019656</v>
      </c>
      <c r="G27" s="7">
        <f t="shared" si="2"/>
        <v>4948.1013834716687</v>
      </c>
      <c r="H27" s="4"/>
      <c r="I27" s="4">
        <f t="shared" si="5"/>
        <v>0.2110984294273342</v>
      </c>
      <c r="J27" s="4">
        <f t="shared" si="3"/>
        <v>-1.5879024160367612</v>
      </c>
      <c r="N27" s="4">
        <f>1*(2/PI())*(10/F27)</f>
        <v>5.6738796935709733E-2</v>
      </c>
    </row>
    <row r="28" spans="2:14">
      <c r="B28" s="1">
        <v>23</v>
      </c>
      <c r="C28" s="1">
        <v>-14</v>
      </c>
      <c r="D28" s="4">
        <f t="shared" si="0"/>
        <v>5.0568505997531391E-2</v>
      </c>
      <c r="E28" s="4">
        <f t="shared" si="4"/>
        <v>12.589254117941696</v>
      </c>
      <c r="F28" s="1">
        <f t="shared" si="1"/>
        <v>125.89254117941695</v>
      </c>
      <c r="G28" s="7">
        <f t="shared" si="2"/>
        <v>5551.8610660122877</v>
      </c>
      <c r="H28" s="4"/>
      <c r="I28" s="4">
        <f t="shared" si="5"/>
        <v>0.19928976826775127</v>
      </c>
      <c r="J28" s="4">
        <f t="shared" si="3"/>
        <v>-2.0879024160367607</v>
      </c>
      <c r="N28" s="4">
        <f>1*(2/PI())*(10/F28)</f>
        <v>5.0568505997531391E-2</v>
      </c>
    </row>
    <row r="29" spans="2:14">
      <c r="B29" s="1">
        <v>24</v>
      </c>
      <c r="C29" s="1">
        <v>-15</v>
      </c>
      <c r="D29" s="4">
        <f t="shared" si="0"/>
        <v>4.5069228410321786E-2</v>
      </c>
      <c r="E29" s="4">
        <f t="shared" si="4"/>
        <v>14.12537544622757</v>
      </c>
      <c r="F29" s="1">
        <f t="shared" si="1"/>
        <v>141.25375446227571</v>
      </c>
      <c r="G29" s="7">
        <f t="shared" si="2"/>
        <v>6229.2905717863587</v>
      </c>
      <c r="H29" s="4"/>
      <c r="I29" s="4">
        <f t="shared" si="5"/>
        <v>0.18814167326567185</v>
      </c>
      <c r="J29" s="4">
        <f t="shared" si="3"/>
        <v>-2.5879024160367621</v>
      </c>
      <c r="N29" s="4">
        <f>1*(2/PI())*(10/F29)</f>
        <v>4.5069228410321779E-2</v>
      </c>
    </row>
    <row r="30" spans="2:14">
      <c r="B30" s="1">
        <v>25</v>
      </c>
      <c r="C30" s="1">
        <v>-16</v>
      </c>
      <c r="D30" s="4">
        <f t="shared" si="0"/>
        <v>4.0167992101663344E-2</v>
      </c>
      <c r="E30" s="4">
        <f t="shared" si="4"/>
        <v>15.848931924611167</v>
      </c>
      <c r="F30" s="1">
        <f t="shared" si="1"/>
        <v>158.48931924611168</v>
      </c>
      <c r="G30" s="7">
        <f t="shared" si="2"/>
        <v>6989.3789787535252</v>
      </c>
      <c r="H30" s="4"/>
      <c r="I30" s="4">
        <f t="shared" si="5"/>
        <v>0.17761719292909006</v>
      </c>
      <c r="J30" s="4">
        <f t="shared" si="3"/>
        <v>-3.0879024160367621</v>
      </c>
      <c r="N30" s="4">
        <f>1*(2/PI())*(10/F30)</f>
        <v>4.0167992101663344E-2</v>
      </c>
    </row>
    <row r="31" spans="2:14">
      <c r="B31" s="1">
        <v>26</v>
      </c>
      <c r="C31" s="1">
        <v>-17</v>
      </c>
      <c r="D31" s="4">
        <f t="shared" si="0"/>
        <v>3.5799760643556333E-2</v>
      </c>
      <c r="E31" s="4">
        <f t="shared" si="4"/>
        <v>17.782794100389264</v>
      </c>
      <c r="F31" s="1">
        <f t="shared" si="1"/>
        <v>177.82794100389265</v>
      </c>
      <c r="G31" s="7">
        <f t="shared" si="2"/>
        <v>7842.2121982716662</v>
      </c>
      <c r="H31" s="4"/>
      <c r="I31" s="4">
        <f t="shared" si="5"/>
        <v>0.16768144280008268</v>
      </c>
      <c r="J31" s="4">
        <f t="shared" si="3"/>
        <v>-3.5879024160367607</v>
      </c>
      <c r="N31" s="4">
        <f>1*(2/PI())*(10/F31)</f>
        <v>3.5799760643556333E-2</v>
      </c>
    </row>
    <row r="32" spans="2:14">
      <c r="B32" s="1">
        <v>27</v>
      </c>
      <c r="C32" s="1">
        <v>-18</v>
      </c>
      <c r="D32" s="4">
        <f t="shared" si="0"/>
        <v>3.1906570258533121E-2</v>
      </c>
      <c r="E32" s="4">
        <f t="shared" si="4"/>
        <v>19.95262314968884</v>
      </c>
      <c r="F32" s="1">
        <f t="shared" si="1"/>
        <v>199.52623149688839</v>
      </c>
      <c r="G32" s="7">
        <f t="shared" si="2"/>
        <v>8799.1068090127774</v>
      </c>
      <c r="H32" s="4"/>
      <c r="I32" s="4">
        <f t="shared" si="5"/>
        <v>0.15830148982673398</v>
      </c>
      <c r="J32" s="4">
        <f t="shared" si="3"/>
        <v>-4.0879024160367621</v>
      </c>
      <c r="N32" s="4">
        <f>1*(2/PI())*(10/F32)</f>
        <v>3.1906570258533121E-2</v>
      </c>
    </row>
    <row r="33" spans="2:14">
      <c r="B33" s="1">
        <v>28</v>
      </c>
      <c r="C33" s="1">
        <v>-19</v>
      </c>
      <c r="D33" s="4">
        <f t="shared" si="0"/>
        <v>2.8436760675547904E-2</v>
      </c>
      <c r="E33" s="4">
        <f t="shared" si="4"/>
        <v>22.387211385683447</v>
      </c>
      <c r="F33" s="1">
        <f t="shared" si="1"/>
        <v>223.87211385683446</v>
      </c>
      <c r="G33" s="7">
        <f t="shared" si="2"/>
        <v>9872.7602210864006</v>
      </c>
      <c r="H33" s="4"/>
      <c r="I33" s="4">
        <f t="shared" si="5"/>
        <v>0.14944624320319366</v>
      </c>
      <c r="J33" s="4">
        <f t="shared" si="3"/>
        <v>-4.5879024160367612</v>
      </c>
      <c r="N33" s="4">
        <f>1*(2/PI())*(10/F33)</f>
        <v>2.8436760675547904E-2</v>
      </c>
    </row>
    <row r="34" spans="2:14">
      <c r="B34" s="1">
        <v>29</v>
      </c>
      <c r="C34" s="1">
        <v>-20</v>
      </c>
      <c r="D34" s="4">
        <f t="shared" si="0"/>
        <v>2.534428962956687E-2</v>
      </c>
      <c r="E34" s="4">
        <f t="shared" si="4"/>
        <v>25.118864315095863</v>
      </c>
      <c r="F34" s="1">
        <f t="shared" si="1"/>
        <v>251.18864315095863</v>
      </c>
      <c r="G34" s="7">
        <f t="shared" si="2"/>
        <v>11077.419162957276</v>
      </c>
      <c r="H34" s="4"/>
      <c r="I34" s="4">
        <f t="shared" si="5"/>
        <v>0.14108635131604622</v>
      </c>
      <c r="J34" s="4">
        <f t="shared" si="3"/>
        <v>-5.0879024160367621</v>
      </c>
      <c r="N34" s="4">
        <f>1*(2/PI())*(10/F34)</f>
        <v>2.534428962956687E-2</v>
      </c>
    </row>
    <row r="35" spans="2:14">
      <c r="B35" s="1">
        <v>30</v>
      </c>
      <c r="C35" s="1">
        <v>-21</v>
      </c>
      <c r="D35" s="4">
        <f t="shared" si="0"/>
        <v>2.2588121908684828E-2</v>
      </c>
      <c r="E35" s="4">
        <f t="shared" si="4"/>
        <v>28.183829312644612</v>
      </c>
      <c r="F35" s="1">
        <f t="shared" si="1"/>
        <v>281.8382931264461</v>
      </c>
      <c r="G35" s="7">
        <f t="shared" si="2"/>
        <v>12429.068726876274</v>
      </c>
      <c r="H35" s="4"/>
      <c r="I35" s="4">
        <f t="shared" si="5"/>
        <v>0.13319410445541022</v>
      </c>
      <c r="J35" s="4">
        <f t="shared" si="3"/>
        <v>-5.5879024160367639</v>
      </c>
      <c r="N35" s="4">
        <f>1*(2/PI())*(10/F35)</f>
        <v>2.2588121908684828E-2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C11" sqref="C11"/>
    </sheetView>
  </sheetViews>
  <sheetFormatPr baseColWidth="10" defaultRowHeight="15"/>
  <cols>
    <col min="4" max="4" width="10" customWidth="1"/>
    <col min="5" max="5" width="8.42578125" customWidth="1"/>
    <col min="6" max="6" width="4.140625" customWidth="1"/>
    <col min="7" max="7" width="5.85546875" customWidth="1"/>
    <col min="11" max="11" width="9" customWidth="1"/>
    <col min="14" max="14" width="7.7109375" customWidth="1"/>
  </cols>
  <sheetData>
    <row r="1" spans="1:15">
      <c r="C1" t="s">
        <v>17</v>
      </c>
      <c r="H1" t="s">
        <v>29</v>
      </c>
      <c r="I1">
        <f>1/I2</f>
        <v>1.5707963267948966</v>
      </c>
      <c r="J1" t="s">
        <v>32</v>
      </c>
    </row>
    <row r="2" spans="1:15">
      <c r="A2" t="s">
        <v>23</v>
      </c>
      <c r="H2" s="2" t="s">
        <v>2</v>
      </c>
      <c r="I2">
        <f>2/PI()</f>
        <v>0.63661977236758138</v>
      </c>
      <c r="K2" t="s">
        <v>26</v>
      </c>
      <c r="M2" t="s">
        <v>34</v>
      </c>
      <c r="N2">
        <v>1.1100000000000001</v>
      </c>
      <c r="O2" s="13" t="s">
        <v>36</v>
      </c>
    </row>
    <row r="3" spans="1:15">
      <c r="C3" t="s">
        <v>21</v>
      </c>
      <c r="D3" s="2" t="s">
        <v>31</v>
      </c>
      <c r="E3" s="2">
        <v>225</v>
      </c>
      <c r="F3" t="s">
        <v>39</v>
      </c>
      <c r="H3" s="3" t="s">
        <v>3</v>
      </c>
      <c r="I3">
        <f>10^(-0.05)</f>
        <v>0.89125093813374545</v>
      </c>
      <c r="K3" t="s">
        <v>28</v>
      </c>
      <c r="M3" t="s">
        <v>35</v>
      </c>
      <c r="N3">
        <v>0.9</v>
      </c>
      <c r="O3" s="13" t="s">
        <v>37</v>
      </c>
    </row>
    <row r="4" spans="1:15" ht="15.75" thickBot="1">
      <c r="C4" t="s">
        <v>20</v>
      </c>
      <c r="D4" s="24" t="s">
        <v>38</v>
      </c>
      <c r="E4" s="15">
        <f>D10*SQRT(2)</f>
        <v>316.78383797157329</v>
      </c>
      <c r="F4" t="s">
        <v>39</v>
      </c>
      <c r="H4" s="2" t="s">
        <v>33</v>
      </c>
      <c r="I4">
        <f>E4*I3</f>
        <v>282.33389277777309</v>
      </c>
      <c r="K4" t="s">
        <v>27</v>
      </c>
    </row>
    <row r="5" spans="1:15">
      <c r="D5" s="28" t="s">
        <v>43</v>
      </c>
      <c r="E5" s="25" t="s">
        <v>30</v>
      </c>
      <c r="H5" s="18" t="s">
        <v>40</v>
      </c>
      <c r="I5" s="19"/>
    </row>
    <row r="6" spans="1:15" ht="15.75" thickBot="1">
      <c r="B6" s="16" t="s">
        <v>22</v>
      </c>
      <c r="C6" s="16" t="s">
        <v>15</v>
      </c>
      <c r="D6" s="27" t="s">
        <v>41</v>
      </c>
      <c r="E6" s="26" t="s">
        <v>42</v>
      </c>
      <c r="H6" s="20" t="s">
        <v>19</v>
      </c>
      <c r="I6" s="21" t="s">
        <v>25</v>
      </c>
      <c r="J6" s="1"/>
      <c r="K6" s="1" t="s">
        <v>18</v>
      </c>
    </row>
    <row r="7" spans="1:15">
      <c r="B7" s="23">
        <v>3</v>
      </c>
      <c r="C7" s="14" t="s">
        <v>24</v>
      </c>
      <c r="D7" s="22"/>
      <c r="E7" s="16"/>
      <c r="H7" s="22"/>
      <c r="I7" s="22"/>
      <c r="J7" s="1"/>
      <c r="K7" s="1"/>
    </row>
    <row r="8" spans="1:15">
      <c r="B8">
        <v>2</v>
      </c>
      <c r="C8" s="14" t="s">
        <v>24</v>
      </c>
      <c r="H8">
        <v>3</v>
      </c>
    </row>
    <row r="9" spans="1:15">
      <c r="B9">
        <v>1</v>
      </c>
      <c r="C9" s="14" t="s">
        <v>24</v>
      </c>
      <c r="H9">
        <v>2</v>
      </c>
    </row>
    <row r="10" spans="1:15">
      <c r="B10">
        <v>0</v>
      </c>
      <c r="C10" s="14" t="s">
        <v>24</v>
      </c>
      <c r="D10" s="1">
        <v>224</v>
      </c>
      <c r="E10">
        <f>D10*SQRT(2)</f>
        <v>316.78383797157329</v>
      </c>
      <c r="H10">
        <v>1</v>
      </c>
      <c r="I10" s="17">
        <f>E$4*SQRT(441/(2*C11))</f>
        <v>224.00000000000003</v>
      </c>
      <c r="K10" s="17">
        <f>3.01+10*LOG10(441/(2*C11))</f>
        <v>-2.9995663981230436E-4</v>
      </c>
    </row>
    <row r="11" spans="1:15">
      <c r="B11">
        <v>-1</v>
      </c>
      <c r="C11" s="7">
        <v>441</v>
      </c>
      <c r="D11" s="1">
        <v>204</v>
      </c>
      <c r="E11">
        <f t="shared" ref="E11:E18" si="0">D11*SQRT(2)</f>
        <v>288.49956672411139</v>
      </c>
      <c r="F11" s="15"/>
      <c r="G11" s="15"/>
      <c r="H11" s="17">
        <f>E$4*(2/PI())*(441/C11)</f>
        <v>201.67085481919176</v>
      </c>
      <c r="I11" s="17">
        <f>E$4*SQRT(441/(2*C12))</f>
        <v>211.46963628804681</v>
      </c>
      <c r="K11" s="17">
        <f t="shared" ref="K11:K36" si="1">3.01+10*LOG10(441/(2*C12))</f>
        <v>-0.50029995663981275</v>
      </c>
    </row>
    <row r="12" spans="1:15">
      <c r="B12">
        <v>-2</v>
      </c>
      <c r="C12" s="7">
        <f>C11/I$3</f>
        <v>494.81013834716595</v>
      </c>
      <c r="D12" s="1">
        <v>185</v>
      </c>
      <c r="E12">
        <f t="shared" si="0"/>
        <v>261.62950903902259</v>
      </c>
      <c r="H12" s="17">
        <f>E$4*(2/PI())*(441/C12)</f>
        <v>179.73933855183904</v>
      </c>
      <c r="I12" s="17">
        <f>E$4*SQRT(441/(2*C13))</f>
        <v>199.64021014195896</v>
      </c>
      <c r="K12" s="17">
        <f t="shared" si="1"/>
        <v>-1.0002999566398127</v>
      </c>
    </row>
    <row r="13" spans="1:15">
      <c r="B13">
        <v>-3</v>
      </c>
      <c r="C13" s="7">
        <f>C12/I$3</f>
        <v>555.18610660122783</v>
      </c>
      <c r="D13" s="1">
        <v>167</v>
      </c>
      <c r="E13">
        <f t="shared" si="0"/>
        <v>236.17366491630688</v>
      </c>
      <c r="H13" s="17">
        <f>E$4*(2/PI())*(441/C13)</f>
        <v>160.19285410386541</v>
      </c>
      <c r="I13" s="17">
        <f>E$4*SQRT(441/(2*C14))</f>
        <v>188.47251172852367</v>
      </c>
      <c r="K13" s="17">
        <f t="shared" si="1"/>
        <v>-1.5002999566398136</v>
      </c>
    </row>
    <row r="14" spans="1:15">
      <c r="B14">
        <v>-4</v>
      </c>
      <c r="C14" s="7">
        <f>C13/I$3</f>
        <v>622.92905717863482</v>
      </c>
      <c r="D14" s="1">
        <v>151</v>
      </c>
      <c r="E14">
        <f t="shared" si="0"/>
        <v>213.54624791833737</v>
      </c>
      <c r="H14" s="17">
        <f>E$4*(2/PI())*(441/C14)</f>
        <v>142.77203150239225</v>
      </c>
      <c r="I14" s="17">
        <f>E$4*SQRT(441/(2*C15))</f>
        <v>177.92952457823904</v>
      </c>
      <c r="K14" s="17">
        <f t="shared" si="1"/>
        <v>-2.0002999566398136</v>
      </c>
    </row>
    <row r="15" spans="1:15">
      <c r="B15">
        <v>-5</v>
      </c>
      <c r="C15" s="7">
        <f>C14/I$3</f>
        <v>698.93789787535127</v>
      </c>
      <c r="D15" s="1">
        <v>137</v>
      </c>
      <c r="E15">
        <f t="shared" si="0"/>
        <v>193.74725804511402</v>
      </c>
      <c r="H15" s="17">
        <f>E$4*(2/PI())*(441/C15)</f>
        <v>127.24570701576778</v>
      </c>
      <c r="I15" s="17">
        <f>E$4*SQRT(441/(2*C16))</f>
        <v>167.97630289047009</v>
      </c>
      <c r="K15" s="17">
        <f t="shared" si="1"/>
        <v>-2.5002999566398136</v>
      </c>
    </row>
    <row r="16" spans="1:15">
      <c r="B16">
        <v>-6</v>
      </c>
      <c r="C16" s="7">
        <f>C15/I$3</f>
        <v>784.22121982716533</v>
      </c>
      <c r="D16" s="1">
        <v>123</v>
      </c>
      <c r="E16">
        <f t="shared" si="0"/>
        <v>173.9482681718907</v>
      </c>
      <c r="H16" s="17">
        <f>E$4*(2/PI())*(441/C16)</f>
        <v>113.40785575129475</v>
      </c>
      <c r="I16" s="17">
        <f>E$4*SQRT(441/(2*C17))</f>
        <v>158.57985570204684</v>
      </c>
      <c r="K16" s="17">
        <f t="shared" si="1"/>
        <v>-3.0002999566398145</v>
      </c>
    </row>
    <row r="17" spans="2:11">
      <c r="B17">
        <v>-7</v>
      </c>
      <c r="C17" s="7">
        <f>C16/I$3</f>
        <v>879.91068090127635</v>
      </c>
      <c r="D17" s="1">
        <v>112</v>
      </c>
      <c r="E17">
        <f t="shared" si="0"/>
        <v>158.39191898578665</v>
      </c>
      <c r="H17" s="17">
        <f>E$4*(2/PI())*(441/C17)</f>
        <v>101.07485783007792</v>
      </c>
      <c r="I17" s="17">
        <f>E$4*SQRT(441/(2*C18))</f>
        <v>149.70903753536965</v>
      </c>
      <c r="K17" s="17">
        <f t="shared" si="1"/>
        <v>-3.5002999566398145</v>
      </c>
    </row>
    <row r="18" spans="2:11">
      <c r="B18">
        <v>-8</v>
      </c>
      <c r="C18" s="7">
        <f>C17/I$3</f>
        <v>987.27602210863836</v>
      </c>
      <c r="D18" s="1">
        <v>100</v>
      </c>
      <c r="E18">
        <f t="shared" si="0"/>
        <v>141.42135623730951</v>
      </c>
      <c r="H18" s="17">
        <f>E$4*(2/PI())*(441/C18)</f>
        <v>90.083061862791894</v>
      </c>
      <c r="I18" s="17">
        <f>E$4*SQRT(441/(2*C19))</f>
        <v>141.33444516356323</v>
      </c>
      <c r="K18" s="17">
        <f t="shared" si="1"/>
        <v>-4.0002999566398154</v>
      </c>
    </row>
    <row r="19" spans="2:11">
      <c r="B19">
        <v>-9</v>
      </c>
      <c r="C19" s="7">
        <f>C18/I$3</f>
        <v>1107.7419162957256</v>
      </c>
      <c r="H19" s="17">
        <f>E$4*(2/PI())*(441/C19)</f>
        <v>80.286613395173504</v>
      </c>
      <c r="I19" s="17">
        <f>E$4*SQRT(441/(2*C20))</f>
        <v>133.42832015049831</v>
      </c>
      <c r="K19" s="17">
        <f t="shared" si="1"/>
        <v>-4.5002999566398154</v>
      </c>
    </row>
    <row r="20" spans="2:11">
      <c r="B20">
        <v>-10</v>
      </c>
      <c r="C20" s="7">
        <f>C19/I$3</f>
        <v>1242.9068726876251</v>
      </c>
      <c r="H20" s="17">
        <f>E$4*(2/PI())*(441/C20)</f>
        <v>71.555519508029718</v>
      </c>
      <c r="I20" s="17">
        <f>E$4*SQRT(441/(2*C21))</f>
        <v>125.96445684263813</v>
      </c>
      <c r="K20" s="17">
        <f t="shared" si="1"/>
        <v>-5.0002999566398163</v>
      </c>
    </row>
    <row r="21" spans="2:11">
      <c r="B21">
        <v>-11</v>
      </c>
      <c r="C21" s="7">
        <f>C20/I$3</f>
        <v>1394.5644481342565</v>
      </c>
      <c r="H21" s="17">
        <f>E$4*(2/PI())*(441/C21)</f>
        <v>63.773923890179013</v>
      </c>
      <c r="I21" s="17">
        <f>E$4*SQRT(441/(2*C22))</f>
        <v>118.91811550774133</v>
      </c>
      <c r="K21" s="17">
        <f t="shared" si="1"/>
        <v>-5.5002999566398163</v>
      </c>
    </row>
    <row r="22" spans="2:11">
      <c r="B22">
        <v>-12</v>
      </c>
      <c r="C22" s="7">
        <f>C21/I$3</f>
        <v>1564.7270465200693</v>
      </c>
      <c r="H22" s="17">
        <f>E$4*(2/PI())*(441/C22)</f>
        <v>56.838569495592118</v>
      </c>
      <c r="I22" s="17">
        <f>E$4*SQRT(441/(2*C23))</f>
        <v>112.26594033250893</v>
      </c>
      <c r="K22" s="17">
        <f t="shared" si="1"/>
        <v>-6.0002999566398163</v>
      </c>
    </row>
    <row r="23" spans="2:11">
      <c r="B23">
        <v>-13</v>
      </c>
      <c r="C23" s="7">
        <f>C22/I$3</f>
        <v>1755.6526221409247</v>
      </c>
      <c r="H23" s="17">
        <f>E$4*(2/PI())*(441/C23)</f>
        <v>50.657428385126565</v>
      </c>
      <c r="I23" s="17">
        <f>E$4*SQRT(441/(2*C24))</f>
        <v>105.98588200737157</v>
      </c>
      <c r="K23" s="17">
        <f t="shared" si="1"/>
        <v>-6.5002999566398181</v>
      </c>
    </row>
    <row r="24" spans="2:11">
      <c r="B24">
        <v>-14</v>
      </c>
      <c r="C24" s="7">
        <f>C23/I$3</f>
        <v>1969.8746413857496</v>
      </c>
      <c r="H24" s="17">
        <f>E$4*(2/PI())*(441/C24)</f>
        <v>45.148480571687074</v>
      </c>
      <c r="I24" s="17">
        <f>E$4*SQRT(441/(2*C25))</f>
        <v>100.05712464181568</v>
      </c>
      <c r="K24" s="17">
        <f t="shared" si="1"/>
        <v>-7.0002999566398163</v>
      </c>
    </row>
    <row r="25" spans="2:11">
      <c r="B25">
        <v>-15</v>
      </c>
      <c r="C25" s="7">
        <f>C24/I$3</f>
        <v>2210.2357002962735</v>
      </c>
      <c r="H25" s="17">
        <f>E$4*(2/PI())*(441/C25)</f>
        <v>40.238625664829293</v>
      </c>
      <c r="I25" s="17">
        <f>E$4*SQRT(441/(2*C26))</f>
        <v>94.460016768002362</v>
      </c>
      <c r="K25" s="17">
        <f t="shared" si="1"/>
        <v>-7.5002999566398163</v>
      </c>
    </row>
    <row r="26" spans="2:11">
      <c r="B26">
        <v>-16</v>
      </c>
      <c r="C26" s="7">
        <f>C25/I$3</f>
        <v>2479.9252440894429</v>
      </c>
      <c r="H26" s="17">
        <f>E$4*(2/PI())*(441/C26)</f>
        <v>35.862712872991708</v>
      </c>
      <c r="I26" s="17">
        <f>E$4*SQRT(441/(2*C27))</f>
        <v>89.17600620398332</v>
      </c>
      <c r="K26" s="17">
        <f t="shared" si="1"/>
        <v>-8.0002999566398181</v>
      </c>
    </row>
    <row r="27" spans="2:11">
      <c r="B27">
        <v>-17</v>
      </c>
      <c r="C27" s="7">
        <f>C26/I$3</f>
        <v>2782.5218891576565</v>
      </c>
      <c r="H27" s="17">
        <f>E$4*(2/PI())*(441/C27)</f>
        <v>31.962676492075012</v>
      </c>
      <c r="I27" s="17">
        <f>E$4*SQRT(441/(2*C28))</f>
        <v>84.187578560611428</v>
      </c>
      <c r="K27" s="17">
        <f t="shared" si="1"/>
        <v>-8.5002999566398199</v>
      </c>
    </row>
    <row r="28" spans="2:11">
      <c r="B28">
        <v>-18</v>
      </c>
      <c r="C28" s="7">
        <f>C27/I$3</f>
        <v>3122.040909134053</v>
      </c>
      <c r="H28" s="17">
        <f>E$4*(2/PI())*(441/C28)</f>
        <v>28.486765408827264</v>
      </c>
      <c r="I28" s="17">
        <f>E$4*SQRT(441/(2*C29))</f>
        <v>79.478199188320843</v>
      </c>
      <c r="K28" s="17">
        <f t="shared" si="1"/>
        <v>-9.0002999566398181</v>
      </c>
    </row>
    <row r="29" spans="2:11">
      <c r="B29">
        <v>-19</v>
      </c>
      <c r="C29" s="7">
        <f>C28/I$3</f>
        <v>3502.9875151340871</v>
      </c>
      <c r="H29" s="17">
        <f>E$4*(2/PI())*(441/C29)</f>
        <v>25.388856395013228</v>
      </c>
      <c r="I29" s="17">
        <f>E$4*SQRT(441/(2*C30))</f>
        <v>75.032258371353322</v>
      </c>
      <c r="K29" s="17">
        <f t="shared" si="1"/>
        <v>-9.5002999566398199</v>
      </c>
    </row>
    <row r="30" spans="2:11">
      <c r="B30">
        <v>-20</v>
      </c>
      <c r="C30" s="7">
        <f>C29/I$3</f>
        <v>3930.4166371698243</v>
      </c>
      <c r="H30" s="17">
        <f>E$4*(2/PI())*(441/C30)</f>
        <v>22.627842080198484</v>
      </c>
      <c r="I30" s="17">
        <f>E$4*SQRT(441/(2*C31))</f>
        <v>70.83501958777164</v>
      </c>
      <c r="K30" s="17">
        <f t="shared" si="1"/>
        <v>-10.00029995663982</v>
      </c>
    </row>
    <row r="31" spans="2:11">
      <c r="B31">
        <v>-21</v>
      </c>
      <c r="C31" s="7">
        <f>C30/I$3</f>
        <v>4410.0000000000073</v>
      </c>
      <c r="H31" s="17">
        <f>E$4*(2/PI())*(441/C31)</f>
        <v>20.167085481919145</v>
      </c>
      <c r="I31" s="17">
        <f>E$4*SQRT(441/(2*C32))</f>
        <v>66.872570663762232</v>
      </c>
      <c r="K31" s="17">
        <f t="shared" si="1"/>
        <v>-10.50029995663982</v>
      </c>
    </row>
    <row r="32" spans="2:11">
      <c r="B32">
        <v>-22</v>
      </c>
      <c r="C32" s="7">
        <f>C31/I$3</f>
        <v>4948.1013834716678</v>
      </c>
      <c r="H32" s="17">
        <f>E$4*(2/PI())*(441/C32)</f>
        <v>17.973933855183873</v>
      </c>
      <c r="I32" s="17">
        <f>E$4*SQRT(441/(2*C33))</f>
        <v>63.131777660323706</v>
      </c>
      <c r="K32" s="17">
        <f t="shared" si="1"/>
        <v>-11.00029995663982</v>
      </c>
    </row>
    <row r="33" spans="2:11">
      <c r="B33">
        <v>-23</v>
      </c>
      <c r="C33" s="7">
        <f>C32/I$3</f>
        <v>5551.8610660122877</v>
      </c>
      <c r="H33" s="17">
        <f>E$4*(2/PI())*(441/C33)</f>
        <v>16.019285410386516</v>
      </c>
      <c r="I33" s="17">
        <f>E$4*SQRT(441/(2*C34))</f>
        <v>59.600241339493273</v>
      </c>
      <c r="K33" s="17">
        <f t="shared" si="1"/>
        <v>-11.50029995663982</v>
      </c>
    </row>
    <row r="34" spans="2:11">
      <c r="B34">
        <v>-24</v>
      </c>
      <c r="C34" s="7">
        <f>C33/I$3</f>
        <v>6229.2905717863587</v>
      </c>
      <c r="H34" s="17">
        <f>E$4*(2/PI())*(441/C34)</f>
        <v>14.277203150239203</v>
      </c>
      <c r="I34" s="17">
        <f>E$4*SQRT(441/(2*C35))</f>
        <v>56.266256065814538</v>
      </c>
      <c r="K34" s="17">
        <f t="shared" si="1"/>
        <v>-12.000299956639822</v>
      </c>
    </row>
    <row r="35" spans="2:11">
      <c r="B35">
        <v>-25</v>
      </c>
      <c r="C35" s="7">
        <f>C34/I$3</f>
        <v>6989.3789787535252</v>
      </c>
      <c r="H35" s="17">
        <f>E$4*(2/PI())*(441/C35)</f>
        <v>12.724570701576754</v>
      </c>
      <c r="I35" s="17">
        <f>E$4*0.9*SQRT(441/(2*C36))</f>
        <v>47.806893906138917</v>
      </c>
      <c r="K35" s="17">
        <f t="shared" si="1"/>
        <v>-12.500299956639822</v>
      </c>
    </row>
    <row r="36" spans="2:11">
      <c r="B36">
        <v>-26</v>
      </c>
      <c r="C36" s="7">
        <f>C35/I$3</f>
        <v>7842.2121982716671</v>
      </c>
      <c r="H36" s="17">
        <f>E$4*(2/PI())*(441/C36)</f>
        <v>11.340785575129454</v>
      </c>
      <c r="K36" s="17">
        <f t="shared" si="1"/>
        <v>-13.000299956639823</v>
      </c>
    </row>
    <row r="37" spans="2:11">
      <c r="C37" s="7">
        <f>C36/I$3</f>
        <v>8799.1068090127792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dB med</vt:lpstr>
      <vt:lpstr>rms vs. med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M. Acuña</dc:creator>
  <cp:lastModifiedBy>Victor M. Acuña</cp:lastModifiedBy>
  <dcterms:created xsi:type="dcterms:W3CDTF">2014-11-04T00:09:59Z</dcterms:created>
  <dcterms:modified xsi:type="dcterms:W3CDTF">2014-11-05T04:40:30Z</dcterms:modified>
</cp:coreProperties>
</file>